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13º" sheetId="1" state="visible" r:id="rId1"/>
    <sheet xmlns:r="http://schemas.openxmlformats.org/officeDocument/2006/relationships" name="Tabelas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0B2A1F"/>
      <sz val="14"/>
    </font>
    <font>
      <i val="1"/>
      <color rgb="00555555"/>
      <sz val="9"/>
    </font>
    <font>
      <b val="1"/>
      <color rgb="00FFFFFF"/>
    </font>
    <font>
      <b val="1"/>
      <color rgb="000B2A1F"/>
      <sz val="9"/>
    </font>
    <font>
      <color rgb="00444444"/>
      <sz val="9"/>
    </font>
    <font>
      <b val="1"/>
      <color rgb="00047857"/>
    </font>
  </fonts>
  <fills count="4">
    <fill>
      <patternFill/>
    </fill>
    <fill>
      <patternFill patternType="gray125"/>
    </fill>
    <fill>
      <patternFill patternType="solid">
        <fgColor rgb="000B2A1F"/>
      </patternFill>
    </fill>
    <fill>
      <patternFill patternType="solid">
        <fgColor rgb="00DCEBF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4" fontId="0" fillId="3" borderId="1" pivotButton="0" quotePrefix="0" xfId="0"/>
    <xf numFmtId="165" fontId="0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2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3" customWidth="1" min="12" max="12"/>
    <col width="12" customWidth="1" min="13" max="13"/>
    <col width="14" customWidth="1" min="14" max="14"/>
    <col width="14" customWidth="1" min="15" max="15"/>
  </cols>
  <sheetData>
    <row r="1">
      <c r="A1" s="1" t="inlineStr">
        <is>
          <t>Calculadora de 13º salário 2026 — excelsmart.com.br</t>
        </is>
      </c>
    </row>
    <row r="2">
      <c r="A2" s="2" t="inlineStr">
        <is>
          <t>Preencha só as colunas azuis (nome, salário, admissão e dependentes). Admissão em branco = trabalhou o ano todo. Tabelas INSS/IRRF de 2026 (Portaria MPS/MF nº 13/2026 e Lei 15.270/2025).</t>
        </is>
      </c>
    </row>
    <row r="4" ht="42" customHeight="1">
      <c r="A4" s="3" t="inlineStr">
        <is>
          <t>Funcionário</t>
        </is>
      </c>
      <c r="B4" s="3" t="inlineStr">
        <is>
          <t>Salário (R$)</t>
        </is>
      </c>
      <c r="C4" s="3" t="inlineStr">
        <is>
          <t>Admissão</t>
        </is>
      </c>
      <c r="D4" s="3" t="inlineStr">
        <is>
          <t>Dependentes</t>
        </is>
      </c>
      <c r="E4" s="3" t="inlineStr">
        <is>
          <t>Meses (avos)</t>
        </is>
      </c>
      <c r="F4" s="3" t="inlineStr">
        <is>
          <t>13º bruto</t>
        </is>
      </c>
      <c r="G4" s="3" t="inlineStr">
        <is>
          <t>1ª parcela (até 30/11)</t>
        </is>
      </c>
      <c r="H4" s="3" t="inlineStr">
        <is>
          <t>INSS do 13º</t>
        </is>
      </c>
      <c r="I4" s="3" t="inlineStr">
        <is>
          <t>Dedução IR</t>
        </is>
      </c>
      <c r="J4" s="3" t="inlineStr">
        <is>
          <t>Base do IR</t>
        </is>
      </c>
      <c r="K4" s="3" t="inlineStr">
        <is>
          <t>IR pela tabela</t>
        </is>
      </c>
      <c r="L4" s="3" t="inlineStr">
        <is>
          <t>Redução Lei 15.270</t>
        </is>
      </c>
      <c r="M4" s="3" t="inlineStr">
        <is>
          <t>IRRF do 13º</t>
        </is>
      </c>
      <c r="N4" s="3" t="inlineStr">
        <is>
          <t>2ª parcela (até 20/12)</t>
        </is>
      </c>
      <c r="O4" s="3" t="inlineStr">
        <is>
          <t>13º líquido total</t>
        </is>
      </c>
    </row>
    <row r="5">
      <c r="A5" s="4" t="inlineStr">
        <is>
          <t>Ana</t>
        </is>
      </c>
      <c r="B5" s="5" t="n">
        <v>3000</v>
      </c>
      <c r="C5" s="6" t="n">
        <v>45048</v>
      </c>
      <c r="D5" s="4" t="n">
        <v>0</v>
      </c>
      <c r="E5" s="7">
        <f>IF(C5="",12,IF(YEAR(C5)&lt;2026,12,12-MONTH(C5)+IF(EOMONTH(C5,0)-C5+1&gt;=15,1,0)))</f>
        <v/>
      </c>
      <c r="F5" s="8">
        <f>ROUND(B5/12*E5,2)</f>
        <v/>
      </c>
      <c r="G5" s="8">
        <f>ROUND(F5/2,2)</f>
        <v/>
      </c>
      <c r="H5" s="8">
        <f>ROUND(MIN(F5,1621)*7.5%+MAX(0,MIN(F5,2902.84)-1621)*9%+MAX(0,MIN(F5,4354.27)-2902.84)*12%+MAX(0,MIN(F5,8475.55)-4354.27)*14%,2)</f>
        <v/>
      </c>
      <c r="I5" s="8">
        <f>MAX(H5+D5*189.59,607.2)</f>
        <v/>
      </c>
      <c r="J5" s="8">
        <f>ROUND(MAX(0,F5-I5),2)</f>
        <v/>
      </c>
      <c r="K5" s="8">
        <f>ROUND(MAX(0,J5*7.5%-182.16,J5*15%-394.16,J5*22.5%-675.49,J5*27.5%-908.73),2)</f>
        <v/>
      </c>
      <c r="L5" s="8">
        <f>ROUND(IF(F5&lt;=5000,MIN(K5,312.89),IF(F5&lt;=7350,MIN(K5,978.62-0.133145*F5),0)),2)</f>
        <v/>
      </c>
      <c r="M5" s="8">
        <f>MAX(0,K5-L5)</f>
        <v/>
      </c>
      <c r="N5" s="8">
        <f>F5-G5-H5-M5</f>
        <v/>
      </c>
      <c r="O5" s="8">
        <f>G5+N5</f>
        <v/>
      </c>
    </row>
    <row r="6">
      <c r="A6" s="4" t="inlineStr">
        <is>
          <t>Bruno</t>
        </is>
      </c>
      <c r="B6" s="5" t="n">
        <v>7200</v>
      </c>
      <c r="C6" s="6" t="n">
        <v>46091</v>
      </c>
      <c r="D6" s="4" t="n">
        <v>1</v>
      </c>
      <c r="E6" s="7">
        <f>IF(C6="",12,IF(YEAR(C6)&lt;2026,12,12-MONTH(C6)+IF(EOMONTH(C6,0)-C6+1&gt;=15,1,0)))</f>
        <v/>
      </c>
      <c r="F6" s="8">
        <f>ROUND(B6/12*E6,2)</f>
        <v/>
      </c>
      <c r="G6" s="8">
        <f>ROUND(F6/2,2)</f>
        <v/>
      </c>
      <c r="H6" s="8">
        <f>ROUND(MIN(F6,1621)*7.5%+MAX(0,MIN(F6,2902.84)-1621)*9%+MAX(0,MIN(F6,4354.27)-2902.84)*12%+MAX(0,MIN(F6,8475.55)-4354.27)*14%,2)</f>
        <v/>
      </c>
      <c r="I6" s="8">
        <f>MAX(H6+D6*189.59,607.2)</f>
        <v/>
      </c>
      <c r="J6" s="8">
        <f>ROUND(MAX(0,F6-I6),2)</f>
        <v/>
      </c>
      <c r="K6" s="8">
        <f>ROUND(MAX(0,J6*7.5%-182.16,J6*15%-394.16,J6*22.5%-675.49,J6*27.5%-908.73),2)</f>
        <v/>
      </c>
      <c r="L6" s="8">
        <f>ROUND(IF(F6&lt;=5000,MIN(K6,312.89),IF(F6&lt;=7350,MIN(K6,978.62-0.133145*F6),0)),2)</f>
        <v/>
      </c>
      <c r="M6" s="8">
        <f>MAX(0,K6-L6)</f>
        <v/>
      </c>
      <c r="N6" s="8">
        <f>F6-G6-H6-M6</f>
        <v/>
      </c>
      <c r="O6" s="8">
        <f>G6+N6</f>
        <v/>
      </c>
    </row>
    <row r="7">
      <c r="A7" s="4" t="inlineStr">
        <is>
          <t>Carla</t>
        </is>
      </c>
      <c r="B7" s="5" t="n">
        <v>1621</v>
      </c>
      <c r="C7" s="6" t="n">
        <v>46223</v>
      </c>
      <c r="D7" s="4" t="n">
        <v>0</v>
      </c>
      <c r="E7" s="7">
        <f>IF(C7="",12,IF(YEAR(C7)&lt;2026,12,12-MONTH(C7)+IF(EOMONTH(C7,0)-C7+1&gt;=15,1,0)))</f>
        <v/>
      </c>
      <c r="F7" s="8">
        <f>ROUND(B7/12*E7,2)</f>
        <v/>
      </c>
      <c r="G7" s="8">
        <f>ROUND(F7/2,2)</f>
        <v/>
      </c>
      <c r="H7" s="8">
        <f>ROUND(MIN(F7,1621)*7.5%+MAX(0,MIN(F7,2902.84)-1621)*9%+MAX(0,MIN(F7,4354.27)-2902.84)*12%+MAX(0,MIN(F7,8475.55)-4354.27)*14%,2)</f>
        <v/>
      </c>
      <c r="I7" s="8">
        <f>MAX(H7+D7*189.59,607.2)</f>
        <v/>
      </c>
      <c r="J7" s="8">
        <f>ROUND(MAX(0,F7-I7),2)</f>
        <v/>
      </c>
      <c r="K7" s="8">
        <f>ROUND(MAX(0,J7*7.5%-182.16,J7*15%-394.16,J7*22.5%-675.49,J7*27.5%-908.73),2)</f>
        <v/>
      </c>
      <c r="L7" s="8">
        <f>ROUND(IF(F7&lt;=5000,MIN(K7,312.89),IF(F7&lt;=7350,MIN(K7,978.62-0.133145*F7),0)),2)</f>
        <v/>
      </c>
      <c r="M7" s="8">
        <f>MAX(0,K7-L7)</f>
        <v/>
      </c>
      <c r="N7" s="8">
        <f>F7-G7-H7-M7</f>
        <v/>
      </c>
      <c r="O7" s="8">
        <f>G7+N7</f>
        <v/>
      </c>
    </row>
    <row r="8">
      <c r="A8" s="4" t="inlineStr">
        <is>
          <t>Diego</t>
        </is>
      </c>
      <c r="B8" s="5" t="n">
        <v>4500</v>
      </c>
      <c r="C8" s="6" t="n">
        <v>45870</v>
      </c>
      <c r="D8" s="4" t="n">
        <v>2</v>
      </c>
      <c r="E8" s="7">
        <f>IF(C8="",12,IF(YEAR(C8)&lt;2026,12,12-MONTH(C8)+IF(EOMONTH(C8,0)-C8+1&gt;=15,1,0)))</f>
        <v/>
      </c>
      <c r="F8" s="8">
        <f>ROUND(B8/12*E8,2)</f>
        <v/>
      </c>
      <c r="G8" s="8">
        <f>ROUND(F8/2,2)</f>
        <v/>
      </c>
      <c r="H8" s="8">
        <f>ROUND(MIN(F8,1621)*7.5%+MAX(0,MIN(F8,2902.84)-1621)*9%+MAX(0,MIN(F8,4354.27)-2902.84)*12%+MAX(0,MIN(F8,8475.55)-4354.27)*14%,2)</f>
        <v/>
      </c>
      <c r="I8" s="8">
        <f>MAX(H8+D8*189.59,607.2)</f>
        <v/>
      </c>
      <c r="J8" s="8">
        <f>ROUND(MAX(0,F8-I8),2)</f>
        <v/>
      </c>
      <c r="K8" s="8">
        <f>ROUND(MAX(0,J8*7.5%-182.16,J8*15%-394.16,J8*22.5%-675.49,J8*27.5%-908.73),2)</f>
        <v/>
      </c>
      <c r="L8" s="8">
        <f>ROUND(IF(F8&lt;=5000,MIN(K8,312.89),IF(F8&lt;=7350,MIN(K8,978.62-0.133145*F8),0)),2)</f>
        <v/>
      </c>
      <c r="M8" s="8">
        <f>MAX(0,K8-L8)</f>
        <v/>
      </c>
      <c r="N8" s="8">
        <f>F8-G8-H8-M8</f>
        <v/>
      </c>
      <c r="O8" s="8">
        <f>G8+N8</f>
        <v/>
      </c>
    </row>
    <row r="9">
      <c r="A9" s="4" t="inlineStr">
        <is>
          <t>Elisa</t>
        </is>
      </c>
      <c r="B9" s="5" t="n">
        <v>12000</v>
      </c>
      <c r="C9" s="6" t="n"/>
      <c r="D9" s="4" t="n">
        <v>0</v>
      </c>
      <c r="E9" s="7">
        <f>IF(C9="",12,IF(YEAR(C9)&lt;2026,12,12-MONTH(C9)+IF(EOMONTH(C9,0)-C9+1&gt;=15,1,0)))</f>
        <v/>
      </c>
      <c r="F9" s="8">
        <f>ROUND(B9/12*E9,2)</f>
        <v/>
      </c>
      <c r="G9" s="8">
        <f>ROUND(F9/2,2)</f>
        <v/>
      </c>
      <c r="H9" s="8">
        <f>ROUND(MIN(F9,1621)*7.5%+MAX(0,MIN(F9,2902.84)-1621)*9%+MAX(0,MIN(F9,4354.27)-2902.84)*12%+MAX(0,MIN(F9,8475.55)-4354.27)*14%,2)</f>
        <v/>
      </c>
      <c r="I9" s="8">
        <f>MAX(H9+D9*189.59,607.2)</f>
        <v/>
      </c>
      <c r="J9" s="8">
        <f>ROUND(MAX(0,F9-I9),2)</f>
        <v/>
      </c>
      <c r="K9" s="8">
        <f>ROUND(MAX(0,J9*7.5%-182.16,J9*15%-394.16,J9*22.5%-675.49,J9*27.5%-908.73),2)</f>
        <v/>
      </c>
      <c r="L9" s="8">
        <f>ROUND(IF(F9&lt;=5000,MIN(K9,312.89),IF(F9&lt;=7350,MIN(K9,978.62-0.133145*F9),0)),2)</f>
        <v/>
      </c>
      <c r="M9" s="8">
        <f>MAX(0,K9-L9)</f>
        <v/>
      </c>
      <c r="N9" s="8">
        <f>F9-G9-H9-M9</f>
        <v/>
      </c>
      <c r="O9" s="8">
        <f>G9+N9</f>
        <v/>
      </c>
    </row>
    <row r="11">
      <c r="A11" s="9" t="inlineStr">
        <is>
          <t>Como ler:</t>
        </is>
      </c>
    </row>
    <row r="12">
      <c r="A12" s="10" t="inlineStr">
        <is>
          <t>• Meses (avos): conta o mês em que trabalhou 15 dias ou mais. A fórmula considera admissão em 2026; quem entrou antes conta 12.</t>
        </is>
      </c>
    </row>
    <row r="13">
      <c r="A13" s="10" t="inlineStr">
        <is>
          <t>• 1ª parcela: metade do 13º, sem descontos. 2ª parcela: 13º bruto menos 1ª parcela, INSS e IRRF.</t>
        </is>
      </c>
    </row>
    <row r="14">
      <c r="A14" s="10" t="inlineStr">
        <is>
          <t>• Dedução IR: o maior valor entre (INSS + R$ 189,59 por dependente) e o desconto simplificado de R$ 607,20.</t>
        </is>
      </c>
    </row>
    <row r="15">
      <c r="A15" s="10" t="inlineStr">
        <is>
          <t>• Não inclui médias de horas extras, comissões ou adicionais. Some a média ao salário da coluna B se for o caso.</t>
        </is>
      </c>
    </row>
    <row r="16">
      <c r="A16" s="10" t="inlineStr">
        <is>
          <t>• Simulação para conferência. Valores oficiais: folha de pagamento da empresa ou contabilidade.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0" customWidth="1" min="1" max="1"/>
    <col width="32" customWidth="1" min="2" max="2"/>
    <col width="18" customWidth="1" min="3" max="3"/>
  </cols>
  <sheetData>
    <row r="1">
      <c r="A1" s="11" t="inlineStr">
        <is>
          <t>INSS 2026 — empregado (Portaria Interministerial MPS/MF nº 13/2026)</t>
        </is>
      </c>
    </row>
    <row r="2">
      <c r="A2" t="inlineStr">
        <is>
          <t>Faixa de salário</t>
        </is>
      </c>
      <c r="B2" t="inlineStr">
        <is>
          <t>Alíquota</t>
        </is>
      </c>
    </row>
    <row r="3">
      <c r="A3" t="inlineStr">
        <is>
          <t>Até 1.621,00</t>
        </is>
      </c>
      <c r="B3" t="inlineStr">
        <is>
          <t>7,5%</t>
        </is>
      </c>
    </row>
    <row r="4">
      <c r="A4" t="inlineStr">
        <is>
          <t>1.621,01 a 2.902,84</t>
        </is>
      </c>
      <c r="B4" t="inlineStr">
        <is>
          <t>9%</t>
        </is>
      </c>
    </row>
    <row r="5">
      <c r="A5" t="inlineStr">
        <is>
          <t>2.902,85 a 4.354,27</t>
        </is>
      </c>
      <c r="B5" t="inlineStr">
        <is>
          <t>12%</t>
        </is>
      </c>
    </row>
    <row r="6">
      <c r="A6" t="inlineStr">
        <is>
          <t>4.354,28 a 8.475,55 (teto)</t>
        </is>
      </c>
      <c r="B6" t="inlineStr">
        <is>
          <t>14%</t>
        </is>
      </c>
    </row>
    <row r="8">
      <c r="A8" s="11" t="inlineStr">
        <is>
          <t>IRRF mensal (tabela vigente desde 05/2025, usada também no 13º)</t>
        </is>
      </c>
    </row>
    <row r="9">
      <c r="A9" t="inlineStr">
        <is>
          <t>Base de cálculo</t>
        </is>
      </c>
      <c r="B9" t="inlineStr">
        <is>
          <t>Alíquota</t>
        </is>
      </c>
      <c r="C9" t="inlineStr">
        <is>
          <t>Parcela a deduzir</t>
        </is>
      </c>
    </row>
    <row r="10">
      <c r="A10" t="inlineStr">
        <is>
          <t>Até 2.428,80</t>
        </is>
      </c>
      <c r="B10" t="inlineStr">
        <is>
          <t>0%</t>
        </is>
      </c>
      <c r="C10" t="inlineStr">
        <is>
          <t>0,00</t>
        </is>
      </c>
    </row>
    <row r="11">
      <c r="A11" t="inlineStr">
        <is>
          <t>2.428,81 a 2.826,65</t>
        </is>
      </c>
      <c r="B11" t="inlineStr">
        <is>
          <t>7,5%</t>
        </is>
      </c>
      <c r="C11" t="inlineStr">
        <is>
          <t>182,16</t>
        </is>
      </c>
    </row>
    <row r="12">
      <c r="A12" t="inlineStr">
        <is>
          <t>2.826,66 a 3.751,05</t>
        </is>
      </c>
      <c r="B12" t="inlineStr">
        <is>
          <t>15%</t>
        </is>
      </c>
      <c r="C12" t="inlineStr">
        <is>
          <t>394,16</t>
        </is>
      </c>
    </row>
    <row r="13">
      <c r="A13" t="inlineStr">
        <is>
          <t>3.751,06 a 4.664,68</t>
        </is>
      </c>
      <c r="B13" t="inlineStr">
        <is>
          <t>22,5%</t>
        </is>
      </c>
      <c r="C13" t="inlineStr">
        <is>
          <t>675,49</t>
        </is>
      </c>
    </row>
    <row r="14">
      <c r="A14" t="inlineStr">
        <is>
          <t>Acima de 4.664,68</t>
        </is>
      </c>
      <c r="B14" t="inlineStr">
        <is>
          <t>27,5%</t>
        </is>
      </c>
      <c r="C14" t="inlineStr">
        <is>
          <t>908,73</t>
        </is>
      </c>
    </row>
    <row r="15">
      <c r="A15" t="inlineStr">
        <is>
          <t>Dedução por dependente</t>
        </is>
      </c>
      <c r="B15" t="inlineStr">
        <is>
          <t>189,59</t>
        </is>
      </c>
    </row>
    <row r="16">
      <c r="A16" t="inlineStr">
        <is>
          <t>Desconto simplificado</t>
        </is>
      </c>
      <c r="B16" t="inlineStr">
        <is>
          <t>607,20</t>
        </is>
      </c>
    </row>
    <row r="18">
      <c r="A18" s="11" t="inlineStr">
        <is>
          <t>Redução do IR (Lei 15.270/2025, a partir de 01/2026)</t>
        </is>
      </c>
    </row>
    <row r="19">
      <c r="A19" t="inlineStr">
        <is>
          <t>Rendimento tributável</t>
        </is>
      </c>
      <c r="B19" t="inlineStr">
        <is>
          <t>Redução</t>
        </is>
      </c>
    </row>
    <row r="20">
      <c r="A20" t="inlineStr">
        <is>
          <t>Até 5.000,00</t>
        </is>
      </c>
      <c r="B20" t="inlineStr">
        <is>
          <t>até 312,89 (imposto zera)</t>
        </is>
      </c>
    </row>
    <row r="21">
      <c r="A21" t="inlineStr">
        <is>
          <t>5.000,01 a 7.350,00</t>
        </is>
      </c>
      <c r="B21" t="inlineStr">
        <is>
          <t>978,62 − 0,133145 × rendimento</t>
        </is>
      </c>
    </row>
    <row r="22">
      <c r="A22" t="inlineStr">
        <is>
          <t>Acima de 7.350,00</t>
        </is>
      </c>
      <c r="B22" t="inlineStr">
        <is>
          <t>sem redução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2026-11-04T13:45:50Z</dcterms:created>
  <dcterms:modified xmlns:dcterms="http://purl.org/dc/terms/" xmlns:xsi="http://www.w3.org/2001/XMLSchema-instance" xsi:type="dcterms:W3CDTF">2026-11-04T13:45:50Z</dcterms:modified>
</cp:coreProperties>
</file>